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. Contents" sheetId="1" r:id="rId1"/>
    <sheet name="2. Storm Sewer Hydr Design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<sst xmlns="http://schemas.openxmlformats.org/spreadsheetml/2006/main" count="170" uniqueCount="150">
  <si>
    <t xml:space="preserve">Line </t>
  </si>
  <si>
    <t>Length</t>
  </si>
  <si>
    <t>ft</t>
  </si>
  <si>
    <t>acres</t>
  </si>
  <si>
    <t>cumul.</t>
  </si>
  <si>
    <t>area</t>
  </si>
  <si>
    <t>C</t>
  </si>
  <si>
    <t>inlet</t>
  </si>
  <si>
    <t>min</t>
  </si>
  <si>
    <t>in/hr</t>
  </si>
  <si>
    <t>increment</t>
  </si>
  <si>
    <t>time</t>
  </si>
  <si>
    <r>
      <t>t</t>
    </r>
    <r>
      <rPr>
        <vertAlign val="subscript"/>
        <sz val="10"/>
        <rFont val="Arial"/>
        <family val="2"/>
      </rPr>
      <t>C</t>
    </r>
  </si>
  <si>
    <t xml:space="preserve"> i </t>
  </si>
  <si>
    <t>in</t>
  </si>
  <si>
    <r>
      <t>Q</t>
    </r>
    <r>
      <rPr>
        <vertAlign val="subscript"/>
        <sz val="10"/>
        <rFont val="Arial"/>
        <family val="2"/>
      </rPr>
      <t>des</t>
    </r>
    <r>
      <rPr>
        <sz val="10"/>
        <rFont val="Arial"/>
        <family val="0"/>
      </rPr>
      <t xml:space="preserve"> </t>
    </r>
  </si>
  <si>
    <r>
      <t>D</t>
    </r>
    <r>
      <rPr>
        <vertAlign val="subscript"/>
        <sz val="10"/>
        <rFont val="Arial"/>
        <family val="2"/>
      </rPr>
      <t>pipe</t>
    </r>
    <r>
      <rPr>
        <sz val="10"/>
        <rFont val="Arial"/>
        <family val="0"/>
      </rPr>
      <t xml:space="preserve"> </t>
    </r>
  </si>
  <si>
    <r>
      <t>D</t>
    </r>
    <r>
      <rPr>
        <vertAlign val="subscript"/>
        <sz val="10"/>
        <rFont val="Arial"/>
        <family val="2"/>
      </rPr>
      <t>std</t>
    </r>
    <r>
      <rPr>
        <sz val="10"/>
        <rFont val="Arial"/>
        <family val="0"/>
      </rPr>
      <t xml:space="preserve"> </t>
    </r>
  </si>
  <si>
    <t>pipe slope</t>
  </si>
  <si>
    <t>ft/ft</t>
  </si>
  <si>
    <t>surface</t>
  </si>
  <si>
    <t>slope</t>
  </si>
  <si>
    <t>cfs</t>
  </si>
  <si>
    <t>ft/sec</t>
  </si>
  <si>
    <r>
      <t>V</t>
    </r>
    <r>
      <rPr>
        <vertAlign val="subscript"/>
        <sz val="10"/>
        <rFont val="Arial"/>
        <family val="2"/>
      </rPr>
      <t>full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</si>
  <si>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full</t>
    </r>
    <r>
      <rPr>
        <sz val="10"/>
        <rFont val="Arial"/>
        <family val="0"/>
      </rPr>
      <t xml:space="preserve"> </t>
    </r>
  </si>
  <si>
    <r>
      <t>t</t>
    </r>
    <r>
      <rPr>
        <vertAlign val="subscript"/>
        <sz val="10"/>
        <rFont val="Arial"/>
        <family val="2"/>
      </rPr>
      <t>pipe</t>
    </r>
    <r>
      <rPr>
        <sz val="10"/>
        <rFont val="Arial"/>
        <family val="0"/>
      </rPr>
      <t xml:space="preserve"> </t>
    </r>
  </si>
  <si>
    <t>upper</t>
  </si>
  <si>
    <t>lower</t>
  </si>
  <si>
    <t>for design</t>
  </si>
  <si>
    <t xml:space="preserve">  Ground Elev, ft</t>
  </si>
  <si>
    <t xml:space="preserve">     Invert Elev, ft</t>
  </si>
  <si>
    <t xml:space="preserve">     Cover Depth, ft</t>
  </si>
  <si>
    <t>i, in/hr</t>
  </si>
  <si>
    <t>1/i,  hr/in</t>
  </si>
  <si>
    <t>slope  =</t>
  </si>
  <si>
    <t xml:space="preserve">  =  1/a  </t>
  </si>
  <si>
    <t xml:space="preserve">    a  =  1/slope  =</t>
  </si>
  <si>
    <t xml:space="preserve">         intercept =</t>
  </si>
  <si>
    <t xml:space="preserve">   b = a*intercept =</t>
  </si>
  <si>
    <t xml:space="preserve">  =  b/a  </t>
  </si>
  <si>
    <r>
      <t xml:space="preserve">derivation of IDF equation  [i = a/(b +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)]  for T  =  25 years,  10 min &lt;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&lt; 30 min:</t>
    </r>
  </si>
  <si>
    <r>
      <t>d</t>
    </r>
    <r>
      <rPr>
        <sz val="10"/>
        <rFont val="Arial"/>
        <family val="0"/>
      </rPr>
      <t>, min</t>
    </r>
  </si>
  <si>
    <r>
      <t>The IDF equation is thus:  i  =  191/(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+ 16.1)</t>
    </r>
  </si>
  <si>
    <t>8th - 7th</t>
  </si>
  <si>
    <t>7th - 6th</t>
  </si>
  <si>
    <t>6th - 5th</t>
  </si>
  <si>
    <t>5th - 4th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</si>
  <si>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</si>
  <si>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</si>
  <si>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</si>
  <si>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</si>
  <si>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</si>
  <si>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</si>
  <si>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</si>
  <si>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</si>
  <si>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</si>
  <si>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</si>
  <si>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</si>
  <si>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</si>
  <si>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</si>
  <si>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col. 14</t>
  </si>
  <si>
    <t>col. 15</t>
  </si>
  <si>
    <t>col. 16</t>
  </si>
  <si>
    <t>col. 17</t>
  </si>
  <si>
    <t>col. 18</t>
  </si>
  <si>
    <t>col. 19</t>
  </si>
  <si>
    <t>col. 20</t>
  </si>
  <si>
    <t>col. 21</t>
  </si>
  <si>
    <t>col. 22</t>
  </si>
  <si>
    <t>col. 23</t>
  </si>
  <si>
    <t>col. 24</t>
  </si>
  <si>
    <t>NOTES:</t>
  </si>
  <si>
    <t>equal to the time of concentration.</t>
  </si>
  <si>
    <r>
      <t>Q</t>
    </r>
    <r>
      <rPr>
        <vertAlign val="subscript"/>
        <sz val="10"/>
        <rFont val="Arial"/>
        <family val="2"/>
      </rPr>
      <t>des</t>
    </r>
    <r>
      <rPr>
        <sz val="10"/>
        <rFont val="Arial"/>
        <family val="0"/>
      </rPr>
      <t xml:space="preserve"> = (V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)A = (V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)(</t>
    </r>
    <r>
      <rPr>
        <sz val="10"/>
        <rFont val="Symbol"/>
        <family val="1"/>
      </rPr>
      <t>p</t>
    </r>
    <r>
      <rPr>
        <sz val="10"/>
        <rFont val="Arial"/>
        <family val="0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/4)</t>
    </r>
  </si>
  <si>
    <t xml:space="preserve">      minimum cover, pipe slope, and pipe diameter.</t>
  </si>
  <si>
    <r>
      <t xml:space="preserve">For derivation of the IDF equation, enter data for storm duration, </t>
    </r>
    <r>
      <rPr>
        <sz val="10"/>
        <rFont val="Symbol"/>
        <family val="1"/>
      </rPr>
      <t>d</t>
    </r>
    <r>
      <rPr>
        <sz val="10"/>
        <rFont val="Arial"/>
        <family val="0"/>
      </rPr>
      <t>, vs storm intensity, i, from an IDF</t>
    </r>
  </si>
  <si>
    <t>The Excel formulas will calculate 1/i, and calculate the constants a and b for the equation,</t>
  </si>
  <si>
    <r>
      <t>i = a/(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+ b), based on linear regression of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vs 1/i.</t>
    </r>
  </si>
  <si>
    <t>graph or table for the sewer location at the specified design return period.</t>
  </si>
  <si>
    <t>The derived equation can then be used to calculate design storm intensity, i, for Col. 8.</t>
  </si>
  <si>
    <r>
      <t xml:space="preserve">  ( 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is set at 3 ft/s for the example )</t>
    </r>
  </si>
  <si>
    <r>
      <t>using the Manning equation: V = (1.49/n)(D/4)</t>
    </r>
    <r>
      <rPr>
        <vertAlign val="superscript"/>
        <sz val="10"/>
        <rFont val="Arial"/>
        <family val="2"/>
      </rPr>
      <t>2/3</t>
    </r>
    <r>
      <rPr>
        <sz val="10"/>
        <rFont val="Arial"/>
        <family val="0"/>
      </rPr>
      <t>(S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>)     ( n = 0.013 for the example )</t>
    </r>
  </si>
  <si>
    <t>pipe slope = selected slope (pipe slope or surface slope)    ( min. cover = 5 ft in the example )</t>
  </si>
  <si>
    <t>Standard pipe sizes in inches for most types of pipe used as storm sewers:</t>
  </si>
  <si>
    <t>(Numbers are for the sewer line along Maple Ave from 8th St to 4th St - see manhole map below)</t>
  </si>
  <si>
    <t>Storm Sewer Hydraulic Design  (U.S. units)</t>
  </si>
  <si>
    <r>
      <t>Instructions</t>
    </r>
    <r>
      <rPr>
        <b/>
        <i/>
        <sz val="12"/>
        <rFont val="Arial"/>
        <family val="2"/>
      </rPr>
      <t>:</t>
    </r>
    <r>
      <rPr>
        <i/>
        <sz val="12"/>
        <rFont val="Arial"/>
        <family val="2"/>
      </rPr>
      <t xml:space="preserve">  </t>
    </r>
    <r>
      <rPr>
        <i/>
        <sz val="11"/>
        <rFont val="Arial"/>
        <family val="2"/>
      </rPr>
      <t>Enter values in blue boxes.  Spreadsheet calculates values in yellow boxes</t>
    </r>
  </si>
  <si>
    <r>
      <t>Col. 1</t>
    </r>
    <r>
      <rPr>
        <sz val="10"/>
        <rFont val="Arial"/>
        <family val="0"/>
      </rPr>
      <t>:  Enter information from the manhole layout map.</t>
    </r>
  </si>
  <si>
    <r>
      <t>Col. 2 &amp; 3</t>
    </r>
    <r>
      <rPr>
        <sz val="10"/>
        <rFont val="Arial"/>
        <family val="0"/>
      </rPr>
      <t>:  Measure distance between manholes and area draining to the inlet .</t>
    </r>
  </si>
  <si>
    <r>
      <t>Col. 4</t>
    </r>
    <r>
      <rPr>
        <sz val="10"/>
        <rFont val="Arial"/>
        <family val="0"/>
      </rPr>
      <t xml:space="preserve"> calculates the cumulative area draining to the section of pipe being designed.</t>
    </r>
  </si>
  <si>
    <t xml:space="preserve">   4, 6, 8, 10, 12, 14, 16, 18, 21, 24, 27, 30, 33, 36, 39, 42, 48, 54, 60</t>
  </si>
  <si>
    <t xml:space="preserve">      Manhole Map for Example Calculations</t>
  </si>
  <si>
    <t xml:space="preserve">                  Find more Excel spreadsheets at:</t>
  </si>
  <si>
    <t>EngineeringExcelTemplates.com</t>
  </si>
  <si>
    <t>Increm.</t>
  </si>
  <si>
    <t>runoff coeff.</t>
  </si>
  <si>
    <t>weighted ave</t>
  </si>
  <si>
    <r>
      <t>C</t>
    </r>
    <r>
      <rPr>
        <vertAlign val="subscript"/>
        <sz val="10"/>
        <rFont val="Arial"/>
        <family val="2"/>
      </rPr>
      <t>incr</t>
    </r>
    <r>
      <rPr>
        <sz val="10"/>
        <rFont val="Arial"/>
        <family val="0"/>
      </rPr>
      <t xml:space="preserve">  </t>
    </r>
  </si>
  <si>
    <t>Copyright © 2011 Engineering Excel Templates. All Rights Reserved.</t>
  </si>
  <si>
    <r>
      <t>Col. 6</t>
    </r>
    <r>
      <rPr>
        <sz val="10"/>
        <rFont val="Arial"/>
        <family val="0"/>
      </rPr>
      <t>:  Calculates the weighted average runoff coefficient C [ = (C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+ 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+…)/Cumul. Area</t>
    </r>
  </si>
  <si>
    <r>
      <t>Col. 7</t>
    </r>
    <r>
      <rPr>
        <sz val="10"/>
        <rFont val="Arial"/>
        <family val="0"/>
      </rPr>
      <t>:  Enter the inlet time for the drainage area to the section of pipe being designed.</t>
    </r>
  </si>
  <si>
    <r>
      <t>Col. 8</t>
    </r>
    <r>
      <rPr>
        <sz val="10"/>
        <rFont val="Arial"/>
        <family val="0"/>
      </rPr>
      <t xml:space="preserve"> calculates the time of concentration for the section of pipe being designed.</t>
    </r>
  </si>
  <si>
    <r>
      <t>Col. 9</t>
    </r>
    <r>
      <rPr>
        <sz val="10"/>
        <rFont val="Arial"/>
        <family val="0"/>
      </rPr>
      <t xml:space="preserve">: enter the design storm intensity for specified return period and storm duration </t>
    </r>
  </si>
  <si>
    <t>col. 25</t>
  </si>
  <si>
    <r>
      <t>Col. 5</t>
    </r>
    <r>
      <rPr>
        <sz val="10"/>
        <rFont val="Arial"/>
        <family val="0"/>
      </rPr>
      <t>:  Enter the runoff coefficient value for the current area increment</t>
    </r>
  </si>
  <si>
    <t>Workbook Contents</t>
  </si>
  <si>
    <t>Click on tabs at the bottom of the screen to access the following:</t>
  </si>
  <si>
    <r>
      <rPr>
        <b/>
        <sz val="12"/>
        <rFont val="Arial"/>
        <family val="2"/>
      </rPr>
      <t>Tab 1.</t>
    </r>
    <r>
      <rPr>
        <sz val="12"/>
        <rFont val="Arial"/>
        <family val="2"/>
      </rPr>
      <t xml:space="preserve"> Contents (current tab)</t>
    </r>
  </si>
  <si>
    <t>Why you shouldn’t give copies of this workbook away</t>
  </si>
  <si>
    <t xml:space="preserve">We at EngineeringExcelTemplates.com hope that you find this workbook useful.  If you </t>
  </si>
  <si>
    <t xml:space="preserve">would like us to develop additional useful spreadsheets for you in the future, then encourage </t>
  </si>
  <si>
    <t xml:space="preserve">your friends and colleagues to buy their own copies, rather than allowing them to copy </t>
  </si>
  <si>
    <t xml:space="preserve">the spreadsheet you purchased.  We have deliberately set our prices so low that no one </t>
  </si>
  <si>
    <t xml:space="preserve">can really claim that they can’t afford to pay.  But low prices will work for us—that is, we </t>
  </si>
  <si>
    <t xml:space="preserve">can stay in business—only if we can sell enough copies.  Bottom line: the more you get </t>
  </si>
  <si>
    <t xml:space="preserve">other people to pay for their own copies, the more low-cost useful spreadsheets will be </t>
  </si>
  <si>
    <t>available for you in the future.</t>
  </si>
  <si>
    <t>This workbook is provided "as is", without warranty of any kind, express or</t>
  </si>
  <si>
    <t>implied.</t>
  </si>
  <si>
    <t xml:space="preserve">       Find more Excel spreadsheets for engineering at</t>
  </si>
  <si>
    <r>
      <rPr>
        <b/>
        <sz val="12"/>
        <rFont val="Arial"/>
        <family val="2"/>
      </rPr>
      <t>Tab 2.</t>
    </r>
    <r>
      <rPr>
        <sz val="12"/>
        <rFont val="Arial"/>
        <family val="2"/>
      </rPr>
      <t xml:space="preserve"> Storm Sewer Hydraulic Design</t>
    </r>
  </si>
  <si>
    <t>Design Value of Manning Roughness Coefficient, n =</t>
  </si>
  <si>
    <t>Design Value of Minimum Ground Cover for the Sewer =</t>
  </si>
  <si>
    <t xml:space="preserve">  (Each line in the spreadsheet designs the pipe between two adjacent manholes assuming that the</t>
  </si>
  <si>
    <t xml:space="preserve">   pipe flows at Vmin, when flowing full and that it carries at least the design flow rate when flowing full.)</t>
  </si>
  <si>
    <t>(see the example manhole layout map below)</t>
  </si>
  <si>
    <r>
      <t>Design value of 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for full pipe flow =</t>
    </r>
  </si>
  <si>
    <t xml:space="preserve">   ft</t>
  </si>
  <si>
    <t xml:space="preserve">   ft/sec</t>
  </si>
  <si>
    <r>
      <t>(V</t>
    </r>
    <r>
      <rPr>
        <vertAlign val="subscript"/>
        <sz val="10"/>
        <rFont val="Arial"/>
        <family val="2"/>
      </rPr>
      <t>full</t>
    </r>
    <r>
      <rPr>
        <sz val="10"/>
        <rFont val="Arial"/>
        <family val="0"/>
      </rPr>
      <t xml:space="preserve"> = 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)</t>
    </r>
  </si>
  <si>
    <r>
      <t>V</t>
    </r>
    <r>
      <rPr>
        <vertAlign val="subscript"/>
        <sz val="10"/>
        <rFont val="Arial"/>
        <family val="2"/>
      </rPr>
      <t>1/2full</t>
    </r>
  </si>
  <si>
    <t>col. 26</t>
  </si>
  <si>
    <r>
      <t>Q</t>
    </r>
    <r>
      <rPr>
        <vertAlign val="subscript"/>
        <sz val="10"/>
        <rFont val="Arial"/>
        <family val="2"/>
      </rPr>
      <t>branch</t>
    </r>
    <r>
      <rPr>
        <sz val="10"/>
        <rFont val="Arial"/>
        <family val="0"/>
      </rPr>
      <t xml:space="preserve"> </t>
    </r>
  </si>
  <si>
    <t xml:space="preserve">     This slope is used in Col 15, 16, &amp; 23 calculations.</t>
  </si>
  <si>
    <t>col. 27</t>
  </si>
  <si>
    <r>
      <t>Col. 11</t>
    </r>
    <r>
      <rPr>
        <sz val="10"/>
        <rFont val="Arial"/>
        <family val="2"/>
      </rPr>
      <t xml:space="preserve"> calculates the design stormwater flow using Q = CiA</t>
    </r>
  </si>
  <si>
    <r>
      <t>Col. 12</t>
    </r>
    <r>
      <rPr>
        <sz val="10"/>
        <rFont val="Arial"/>
        <family val="2"/>
      </rPr>
      <t xml:space="preserve"> calculates the pipe diameter to give V = 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with flow rate = Q</t>
    </r>
    <r>
      <rPr>
        <vertAlign val="subscript"/>
        <sz val="10"/>
        <rFont val="Arial"/>
        <family val="2"/>
      </rPr>
      <t>des</t>
    </r>
    <r>
      <rPr>
        <sz val="10"/>
        <rFont val="Arial"/>
        <family val="2"/>
      </rPr>
      <t xml:space="preserve">, using </t>
    </r>
  </si>
  <si>
    <r>
      <t>Col. 13</t>
    </r>
    <r>
      <rPr>
        <sz val="10"/>
        <rFont val="Arial"/>
        <family val="0"/>
      </rPr>
      <t>: Enter the next larger standard pipe diameter.</t>
    </r>
  </si>
  <si>
    <r>
      <t>Col. 14</t>
    </r>
    <r>
      <rPr>
        <sz val="10"/>
        <rFont val="Arial"/>
        <family val="0"/>
      </rPr>
      <t xml:space="preserve"> calculates the pipe slope to V</t>
    </r>
    <r>
      <rPr>
        <vertAlign val="subscript"/>
        <sz val="10"/>
        <rFont val="Arial"/>
        <family val="2"/>
      </rPr>
      <t>full</t>
    </r>
    <r>
      <rPr>
        <sz val="10"/>
        <rFont val="Arial"/>
        <family val="0"/>
      </rPr>
      <t xml:space="preserve"> = 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with the pipe diameter set at D</t>
    </r>
    <r>
      <rPr>
        <vertAlign val="subscript"/>
        <sz val="10"/>
        <rFont val="Arial"/>
        <family val="2"/>
      </rPr>
      <t>std</t>
    </r>
    <r>
      <rPr>
        <sz val="10"/>
        <rFont val="Arial"/>
        <family val="0"/>
      </rPr>
      <t xml:space="preserve"> </t>
    </r>
  </si>
  <si>
    <r>
      <t>Col. 15</t>
    </r>
    <r>
      <rPr>
        <sz val="10"/>
        <rFont val="Arial"/>
        <family val="0"/>
      </rPr>
      <t xml:space="preserve"> calculates the ground surface slope using surface elevations from Col 18 &amp; 19.</t>
    </r>
  </si>
  <si>
    <r>
      <t>Col. 16 &amp; 17</t>
    </r>
    <r>
      <rPr>
        <sz val="10"/>
        <rFont val="Arial"/>
        <family val="0"/>
      </rPr>
      <t xml:space="preserve"> calculate V</t>
    </r>
    <r>
      <rPr>
        <vertAlign val="subscript"/>
        <sz val="10"/>
        <rFont val="Arial"/>
        <family val="2"/>
      </rPr>
      <t>full</t>
    </r>
    <r>
      <rPr>
        <sz val="10"/>
        <rFont val="Arial"/>
        <family val="0"/>
      </rPr>
      <t xml:space="preserve"> and Q</t>
    </r>
    <r>
      <rPr>
        <vertAlign val="subscript"/>
        <sz val="10"/>
        <rFont val="Arial"/>
        <family val="2"/>
      </rPr>
      <t>full</t>
    </r>
    <r>
      <rPr>
        <sz val="10"/>
        <rFont val="Arial"/>
        <family val="0"/>
      </rPr>
      <t>, using the Manning equation, with pipe diam. = D</t>
    </r>
    <r>
      <rPr>
        <vertAlign val="subscript"/>
        <sz val="10"/>
        <rFont val="Arial"/>
        <family val="2"/>
      </rPr>
      <t>std</t>
    </r>
    <r>
      <rPr>
        <sz val="10"/>
        <rFont val="Arial"/>
        <family val="0"/>
      </rPr>
      <t xml:space="preserve"> and</t>
    </r>
  </si>
  <si>
    <r>
      <t xml:space="preserve">Col. 18 </t>
    </r>
    <r>
      <rPr>
        <sz val="10"/>
        <rFont val="Arial"/>
        <family val="0"/>
      </rPr>
      <t xml:space="preserve"> calculates the half full velocity, using V</t>
    </r>
    <r>
      <rPr>
        <vertAlign val="subscript"/>
        <sz val="10"/>
        <rFont val="Arial"/>
        <family val="2"/>
      </rPr>
      <t>1/2full</t>
    </r>
    <r>
      <rPr>
        <sz val="10"/>
        <rFont val="Arial"/>
        <family val="0"/>
      </rPr>
      <t xml:space="preserve"> = 0.8*V</t>
    </r>
    <r>
      <rPr>
        <vertAlign val="subscript"/>
        <sz val="10"/>
        <rFont val="Arial"/>
        <family val="2"/>
      </rPr>
      <t>full</t>
    </r>
    <r>
      <rPr>
        <sz val="10"/>
        <rFont val="Arial"/>
        <family val="0"/>
      </rPr>
      <t>.</t>
    </r>
  </si>
  <si>
    <r>
      <t>Col. 19 &amp; 20</t>
    </r>
    <r>
      <rPr>
        <sz val="10"/>
        <rFont val="Arial"/>
        <family val="0"/>
      </rPr>
      <t xml:space="preserve"> calculate the pipe flow time, using t</t>
    </r>
    <r>
      <rPr>
        <vertAlign val="subscript"/>
        <sz val="10"/>
        <rFont val="Arial"/>
        <family val="2"/>
      </rPr>
      <t>pipe</t>
    </r>
    <r>
      <rPr>
        <sz val="10"/>
        <rFont val="Arial"/>
        <family val="0"/>
      </rPr>
      <t xml:space="preserve"> = length/V</t>
    </r>
    <r>
      <rPr>
        <vertAlign val="subscript"/>
        <sz val="10"/>
        <rFont val="Arial"/>
        <family val="2"/>
      </rPr>
      <t>full</t>
    </r>
    <r>
      <rPr>
        <sz val="10"/>
        <rFont val="Arial"/>
        <family val="0"/>
      </rPr>
      <t>.</t>
    </r>
  </si>
  <si>
    <r>
      <t>Col. 21 &amp; 22</t>
    </r>
    <r>
      <rPr>
        <sz val="10"/>
        <rFont val="Arial"/>
        <family val="0"/>
      </rPr>
      <t>:  Enter values from the manhole map.</t>
    </r>
  </si>
  <si>
    <r>
      <t>Col. 23 &amp; 24</t>
    </r>
    <r>
      <rPr>
        <sz val="10"/>
        <rFont val="Arial"/>
        <family val="0"/>
      </rPr>
      <t xml:space="preserve"> calculates the invert elevation at each manhole using the ground surface elevation,</t>
    </r>
  </si>
  <si>
    <r>
      <t>Col. 25 &amp; 26</t>
    </r>
    <r>
      <rPr>
        <sz val="10"/>
        <rFont val="Arial"/>
        <family val="0"/>
      </rPr>
      <t xml:space="preserve"> calculate the cover depth as a check to be sure it is adequate.</t>
    </r>
  </si>
  <si>
    <r>
      <t>Col. 27</t>
    </r>
    <r>
      <rPr>
        <sz val="10"/>
        <rFont val="Arial"/>
        <family val="0"/>
      </rPr>
      <t>:  Enter the selected design slope (typically pipe slope or surface slope)</t>
    </r>
  </si>
  <si>
    <r>
      <t>Col. 10</t>
    </r>
    <r>
      <rPr>
        <sz val="10"/>
        <rFont val="Arial"/>
        <family val="2"/>
      </rPr>
      <t xml:space="preserve"> enter the flow rate for any branch inflow (other than from the surface grate) for this manhole</t>
    </r>
  </si>
  <si>
    <t>If all flow is from the surface inlet enter zero.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</si>
</sst>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0"/>
    <numFmt numFmtId="170" formatCode="0.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2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u val="single"/>
      <sz val="14"/>
      <color indexed="12"/>
      <name val="Arial"/>
      <family val="2"/>
    </font>
    <font>
      <sz val="8"/>
      <color indexed="23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16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0" fillId="8" borderId="14" xfId="0" applyFill="1" applyBorder="1" applyAlignment="1">
      <alignment horizontal="center"/>
    </xf>
    <xf numFmtId="1" fontId="0" fillId="8" borderId="14" xfId="0" applyNumberFormat="1" applyFill="1" applyBorder="1" applyAlignment="1">
      <alignment horizontal="center"/>
    </xf>
    <xf numFmtId="2" fontId="0" fillId="8" borderId="14" xfId="0" applyNumberFormat="1" applyFill="1" applyBorder="1" applyAlignment="1">
      <alignment horizontal="center"/>
    </xf>
    <xf numFmtId="2" fontId="0" fillId="22" borderId="14" xfId="0" applyNumberFormat="1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164" fontId="0" fillId="22" borderId="14" xfId="0" applyNumberFormat="1" applyFill="1" applyBorder="1" applyAlignment="1">
      <alignment horizontal="center"/>
    </xf>
    <xf numFmtId="167" fontId="0" fillId="22" borderId="14" xfId="0" applyNumberFormat="1" applyFill="1" applyBorder="1" applyAlignment="1">
      <alignment horizontal="center"/>
    </xf>
    <xf numFmtId="1" fontId="0" fillId="22" borderId="14" xfId="0" applyNumberFormat="1" applyFill="1" applyBorder="1" applyAlignment="1">
      <alignment horizontal="center"/>
    </xf>
    <xf numFmtId="166" fontId="0" fillId="22" borderId="14" xfId="0" applyNumberForma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0" fillId="22" borderId="14" xfId="0" applyFill="1" applyBorder="1" applyAlignment="1">
      <alignment/>
    </xf>
    <xf numFmtId="165" fontId="0" fillId="22" borderId="14" xfId="0" applyNumberFormat="1" applyFill="1" applyBorder="1" applyAlignment="1">
      <alignment horizontal="center"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167" fontId="0" fillId="8" borderId="14" xfId="0" applyNumberForma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10" fillId="0" borderId="21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24" fillId="0" borderId="0" xfId="0" applyFont="1" applyAlignment="1">
      <alignment vertical="center"/>
    </xf>
    <xf numFmtId="0" fontId="22" fillId="0" borderId="0" xfId="0" applyFont="1" applyAlignment="1">
      <alignment/>
    </xf>
    <xf numFmtId="0" fontId="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25" xfId="0" applyFont="1" applyBorder="1" applyAlignment="1">
      <alignment horizontal="left"/>
    </xf>
    <xf numFmtId="0" fontId="19" fillId="0" borderId="0" xfId="53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55</xdr:row>
      <xdr:rowOff>38100</xdr:rowOff>
    </xdr:from>
    <xdr:to>
      <xdr:col>7</xdr:col>
      <xdr:colOff>504825</xdr:colOff>
      <xdr:row>68</xdr:row>
      <xdr:rowOff>142875</xdr:rowOff>
    </xdr:to>
    <xdr:pic>
      <xdr:nvPicPr>
        <xdr:cNvPr id="1" name="Picture 2" descr="G:\Brighthub\Manhole Map in US uni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458700"/>
          <a:ext cx="49530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ineeringexceltemplates.com/downloads_main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ineeringexceltemplates.com/downloads_main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5.421875" style="0" customWidth="1"/>
    <col min="3" max="3" width="3.7109375" style="0" customWidth="1"/>
    <col min="5" max="5" width="12.140625" style="0" customWidth="1"/>
    <col min="7" max="7" width="13.140625" style="0" customWidth="1"/>
    <col min="9" max="9" width="10.421875" style="0" customWidth="1"/>
  </cols>
  <sheetData>
    <row r="1" ht="18">
      <c r="C1" s="63" t="s">
        <v>106</v>
      </c>
    </row>
    <row r="2" ht="15.75">
      <c r="A2" s="64"/>
    </row>
    <row r="3" ht="15">
      <c r="A3" s="17" t="s">
        <v>107</v>
      </c>
    </row>
    <row r="4" ht="15">
      <c r="A4" s="17"/>
    </row>
    <row r="5" spans="1:2" ht="15.75">
      <c r="A5" s="17"/>
      <c r="B5" s="17" t="s">
        <v>108</v>
      </c>
    </row>
    <row r="6" ht="15">
      <c r="A6" s="17"/>
    </row>
    <row r="7" spans="1:2" ht="15.75">
      <c r="A7" s="17"/>
      <c r="B7" s="17" t="s">
        <v>121</v>
      </c>
    </row>
    <row r="8" spans="1:2" ht="15">
      <c r="A8" s="17"/>
      <c r="B8" s="17"/>
    </row>
    <row r="9" spans="1:2" ht="15">
      <c r="A9" s="17"/>
      <c r="B9" s="17"/>
    </row>
    <row r="10" spans="1:2" ht="15.75">
      <c r="A10" s="65" t="s">
        <v>109</v>
      </c>
      <c r="B10" s="66"/>
    </row>
    <row r="11" spans="1:2" ht="15">
      <c r="A11" s="67" t="s">
        <v>110</v>
      </c>
      <c r="B11" s="66"/>
    </row>
    <row r="12" spans="1:2" ht="15">
      <c r="A12" s="67" t="s">
        <v>111</v>
      </c>
      <c r="B12" s="66"/>
    </row>
    <row r="13" spans="1:2" ht="15">
      <c r="A13" s="67" t="s">
        <v>112</v>
      </c>
      <c r="B13" s="66"/>
    </row>
    <row r="14" spans="1:2" ht="15">
      <c r="A14" s="67" t="s">
        <v>113</v>
      </c>
      <c r="B14" s="66"/>
    </row>
    <row r="15" spans="1:2" ht="15">
      <c r="A15" s="67" t="s">
        <v>114</v>
      </c>
      <c r="B15" s="66"/>
    </row>
    <row r="16" spans="1:2" ht="15">
      <c r="A16" s="67" t="s">
        <v>115</v>
      </c>
      <c r="B16" s="66"/>
    </row>
    <row r="17" spans="1:2" ht="15">
      <c r="A17" s="67" t="s">
        <v>116</v>
      </c>
      <c r="B17" s="66"/>
    </row>
    <row r="18" spans="1:2" ht="15">
      <c r="A18" s="67" t="s">
        <v>117</v>
      </c>
      <c r="B18" s="66"/>
    </row>
    <row r="19" spans="1:2" ht="15.75">
      <c r="A19" s="68"/>
      <c r="B19" s="66"/>
    </row>
    <row r="21" ht="15.75">
      <c r="A21" s="64" t="s">
        <v>118</v>
      </c>
    </row>
    <row r="22" ht="15.75">
      <c r="A22" s="68" t="s">
        <v>119</v>
      </c>
    </row>
    <row r="25" ht="12.75">
      <c r="A25" s="69"/>
    </row>
    <row r="26" ht="12.75">
      <c r="A26" s="69"/>
    </row>
    <row r="27" ht="12.75">
      <c r="A27" s="66"/>
    </row>
    <row r="28" ht="15.75" thickBot="1">
      <c r="A28" s="17"/>
    </row>
    <row r="29" spans="2:9" ht="23.25">
      <c r="B29" s="47"/>
      <c r="C29" s="48"/>
      <c r="D29" s="48"/>
      <c r="E29" s="49"/>
      <c r="F29" s="49"/>
      <c r="G29" s="50"/>
      <c r="H29" s="48"/>
      <c r="I29" s="51"/>
    </row>
    <row r="30" spans="1:9" ht="23.25">
      <c r="A30" s="18"/>
      <c r="B30" s="52" t="s">
        <v>120</v>
      </c>
      <c r="C30" s="53"/>
      <c r="D30" s="53"/>
      <c r="E30" s="54"/>
      <c r="F30" s="54"/>
      <c r="G30" s="53"/>
      <c r="H30" s="7"/>
      <c r="I30" s="55"/>
    </row>
    <row r="31" spans="2:9" ht="18">
      <c r="B31" s="56"/>
      <c r="C31" s="7"/>
      <c r="D31" s="71" t="s">
        <v>94</v>
      </c>
      <c r="E31" s="71"/>
      <c r="F31" s="71"/>
      <c r="G31" s="71"/>
      <c r="H31" s="71"/>
      <c r="I31" s="55"/>
    </row>
    <row r="32" spans="1:9" ht="24" thickBot="1">
      <c r="A32" s="18"/>
      <c r="B32" s="57"/>
      <c r="C32" s="58"/>
      <c r="D32" s="58"/>
      <c r="E32" s="58"/>
      <c r="F32" s="58"/>
      <c r="G32" s="58"/>
      <c r="H32" s="58"/>
      <c r="I32" s="70"/>
    </row>
    <row r="36" ht="12.75">
      <c r="B36" s="60" t="s">
        <v>99</v>
      </c>
    </row>
  </sheetData>
  <sheetProtection/>
  <mergeCells count="1">
    <mergeCell ref="D31:H31"/>
  </mergeCells>
  <hyperlinks>
    <hyperlink ref="D31" r:id="rId1" display="http://www.engineeringexceltemplates.com/downloads_main.aspx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10.00390625" style="0" customWidth="1"/>
    <col min="4" max="4" width="10.421875" style="0" customWidth="1"/>
    <col min="5" max="5" width="10.7109375" style="0" customWidth="1"/>
    <col min="6" max="6" width="9.8515625" style="0" customWidth="1"/>
    <col min="7" max="7" width="9.00390625" style="0" customWidth="1"/>
    <col min="8" max="8" width="8.57421875" style="0" customWidth="1"/>
    <col min="9" max="9" width="10.00390625" style="0" customWidth="1"/>
    <col min="10" max="10" width="8.140625" style="0" customWidth="1"/>
    <col min="11" max="11" width="8.28125" style="0" customWidth="1"/>
    <col min="12" max="12" width="13.00390625" style="0" customWidth="1"/>
    <col min="13" max="13" width="12.140625" style="0" customWidth="1"/>
    <col min="14" max="14" width="6.57421875" style="0" customWidth="1"/>
    <col min="18" max="18" width="10.00390625" style="0" customWidth="1"/>
  </cols>
  <sheetData>
    <row r="1" spans="1:12" ht="23.25" customHeight="1">
      <c r="A1" s="11" t="s">
        <v>86</v>
      </c>
      <c r="B1" s="11"/>
      <c r="C1" s="11"/>
      <c r="D1" s="11"/>
      <c r="E1" s="11"/>
      <c r="F1" s="11"/>
      <c r="G1" s="11"/>
      <c r="H1" s="11"/>
      <c r="K1" s="10" t="s">
        <v>72</v>
      </c>
      <c r="L1" t="s">
        <v>124</v>
      </c>
    </row>
    <row r="2" spans="1:12" ht="25.5" customHeight="1">
      <c r="A2" s="19" t="s">
        <v>85</v>
      </c>
      <c r="L2" s="12" t="s">
        <v>125</v>
      </c>
    </row>
    <row r="3" ht="15" customHeight="1"/>
    <row r="4" spans="1:17" ht="19.5" customHeight="1">
      <c r="A4" s="20" t="s">
        <v>87</v>
      </c>
      <c r="B4" s="21"/>
      <c r="C4" s="21"/>
      <c r="D4" s="21"/>
      <c r="E4" s="21"/>
      <c r="F4" s="21"/>
      <c r="G4" s="21"/>
      <c r="H4" s="21"/>
      <c r="I4" s="22"/>
      <c r="J4" s="7"/>
      <c r="K4" s="37" t="s">
        <v>88</v>
      </c>
      <c r="Q4" t="s">
        <v>126</v>
      </c>
    </row>
    <row r="5" spans="14:15" ht="18" customHeight="1" thickBot="1">
      <c r="N5" s="1"/>
      <c r="O5" s="1"/>
    </row>
    <row r="6" spans="1:11" ht="18" customHeight="1" thickBot="1">
      <c r="A6" t="s">
        <v>122</v>
      </c>
      <c r="F6" s="28">
        <v>0.013</v>
      </c>
      <c r="K6" s="38" t="s">
        <v>89</v>
      </c>
    </row>
    <row r="7" ht="15" customHeight="1" thickBot="1"/>
    <row r="8" spans="1:11" ht="16.5" customHeight="1" thickBot="1">
      <c r="A8" t="s">
        <v>123</v>
      </c>
      <c r="F8" s="28">
        <v>5</v>
      </c>
      <c r="G8" t="s">
        <v>128</v>
      </c>
      <c r="K8" s="37" t="s">
        <v>90</v>
      </c>
    </row>
    <row r="9" ht="15" customHeight="1" thickBot="1"/>
    <row r="10" spans="2:11" ht="16.5" customHeight="1" thickBot="1">
      <c r="B10" t="s">
        <v>127</v>
      </c>
      <c r="F10" s="28">
        <v>3</v>
      </c>
      <c r="G10" t="s">
        <v>129</v>
      </c>
      <c r="K10" s="37" t="s">
        <v>105</v>
      </c>
    </row>
    <row r="11" ht="18" customHeight="1"/>
    <row r="12" spans="1:11" ht="18" customHeight="1">
      <c r="A12" s="23" t="s">
        <v>48</v>
      </c>
      <c r="B12" s="23" t="s">
        <v>49</v>
      </c>
      <c r="C12" s="23" t="s">
        <v>50</v>
      </c>
      <c r="D12" s="23" t="s">
        <v>51</v>
      </c>
      <c r="E12" s="23" t="s">
        <v>52</v>
      </c>
      <c r="F12" s="23" t="s">
        <v>53</v>
      </c>
      <c r="G12" s="23" t="s">
        <v>54</v>
      </c>
      <c r="H12" s="23" t="s">
        <v>55</v>
      </c>
      <c r="I12" s="23" t="s">
        <v>56</v>
      </c>
      <c r="J12" s="23" t="s">
        <v>57</v>
      </c>
      <c r="K12" s="39" t="s">
        <v>100</v>
      </c>
    </row>
    <row r="13" spans="3:10" ht="18" customHeight="1">
      <c r="C13" s="1" t="s">
        <v>5</v>
      </c>
      <c r="D13" s="1" t="s">
        <v>4</v>
      </c>
      <c r="E13" s="61" t="s">
        <v>95</v>
      </c>
      <c r="F13" s="62" t="s">
        <v>97</v>
      </c>
      <c r="G13" s="1" t="s">
        <v>7</v>
      </c>
      <c r="H13" s="1"/>
      <c r="I13" s="1"/>
      <c r="J13" s="1"/>
    </row>
    <row r="14" spans="2:11" ht="18" customHeight="1">
      <c r="B14" s="1" t="s">
        <v>1</v>
      </c>
      <c r="C14" s="1" t="s">
        <v>10</v>
      </c>
      <c r="D14" s="1" t="s">
        <v>5</v>
      </c>
      <c r="E14" s="61" t="s">
        <v>96</v>
      </c>
      <c r="F14" s="61" t="s">
        <v>96</v>
      </c>
      <c r="G14" s="1" t="s">
        <v>11</v>
      </c>
      <c r="H14" s="1" t="s">
        <v>12</v>
      </c>
      <c r="I14" s="1" t="s">
        <v>13</v>
      </c>
      <c r="J14" s="1" t="s">
        <v>133</v>
      </c>
      <c r="K14" s="39" t="s">
        <v>101</v>
      </c>
    </row>
    <row r="15" spans="1:11" ht="23.25" customHeight="1">
      <c r="A15" s="2" t="s">
        <v>0</v>
      </c>
      <c r="B15" s="2" t="s">
        <v>2</v>
      </c>
      <c r="C15" s="2" t="s">
        <v>3</v>
      </c>
      <c r="D15" s="2" t="s">
        <v>3</v>
      </c>
      <c r="E15" s="2" t="s">
        <v>98</v>
      </c>
      <c r="F15" s="2" t="s">
        <v>6</v>
      </c>
      <c r="G15" s="2" t="s">
        <v>8</v>
      </c>
      <c r="H15" s="2" t="s">
        <v>8</v>
      </c>
      <c r="I15" s="2" t="s">
        <v>9</v>
      </c>
      <c r="J15" s="2" t="s">
        <v>22</v>
      </c>
      <c r="K15" s="39" t="s">
        <v>102</v>
      </c>
    </row>
    <row r="16" ht="18" customHeight="1" thickBot="1">
      <c r="J16" s="1"/>
    </row>
    <row r="17" spans="1:11" ht="15" customHeight="1" thickBot="1">
      <c r="A17" s="28" t="s">
        <v>44</v>
      </c>
      <c r="B17" s="29">
        <v>343</v>
      </c>
      <c r="C17" s="28">
        <v>4.5</v>
      </c>
      <c r="D17" s="32">
        <f>C17</f>
        <v>4.5</v>
      </c>
      <c r="E17" s="28">
        <v>0.3</v>
      </c>
      <c r="F17" s="32">
        <f>E17</f>
        <v>0.3</v>
      </c>
      <c r="G17" s="28">
        <v>18</v>
      </c>
      <c r="H17" s="32">
        <f>G17</f>
        <v>18</v>
      </c>
      <c r="I17" s="31">
        <f>$I$48/($I$52+H17)</f>
        <v>5.5828229143977355</v>
      </c>
      <c r="J17" s="28">
        <v>0</v>
      </c>
      <c r="K17" s="39" t="s">
        <v>103</v>
      </c>
    </row>
    <row r="18" spans="1:12" ht="15" customHeight="1" thickBot="1">
      <c r="A18" s="28" t="s">
        <v>45</v>
      </c>
      <c r="B18" s="29">
        <v>470</v>
      </c>
      <c r="C18" s="30">
        <v>3.7</v>
      </c>
      <c r="D18" s="31">
        <f>D17+C18</f>
        <v>8.2</v>
      </c>
      <c r="E18" s="28">
        <v>0.35</v>
      </c>
      <c r="F18" s="31">
        <f>(C17*E17+C18*E18)/(D18)</f>
        <v>0.32256097560975605</v>
      </c>
      <c r="G18" s="28">
        <v>18</v>
      </c>
      <c r="H18" s="33">
        <f>H17+A37</f>
        <v>19.905555555555555</v>
      </c>
      <c r="I18" s="31">
        <f>$I$48/($I$52+H18)</f>
        <v>5.28763532025579</v>
      </c>
      <c r="J18" s="28">
        <v>0</v>
      </c>
      <c r="K18" s="12"/>
      <c r="L18" t="s">
        <v>73</v>
      </c>
    </row>
    <row r="19" spans="1:10" ht="15" customHeight="1" thickBot="1">
      <c r="A19" s="28" t="s">
        <v>46</v>
      </c>
      <c r="B19" s="29">
        <v>478</v>
      </c>
      <c r="C19" s="30">
        <v>5.07</v>
      </c>
      <c r="D19" s="31">
        <f>D18+C19</f>
        <v>13.27</v>
      </c>
      <c r="E19" s="28">
        <v>0.28</v>
      </c>
      <c r="F19" s="31">
        <f>(C17*E17+C18*E18+C19*E19)/(D19)</f>
        <v>0.3062999246420497</v>
      </c>
      <c r="G19" s="28">
        <v>18</v>
      </c>
      <c r="H19" s="33">
        <f>H18+A38</f>
        <v>22.516666666666666</v>
      </c>
      <c r="I19" s="31">
        <f>$I$48/($I$52+H19)</f>
        <v>4.930418598984642</v>
      </c>
      <c r="J19" s="28">
        <v>0</v>
      </c>
    </row>
    <row r="20" spans="1:13" ht="15" customHeight="1" thickBot="1">
      <c r="A20" s="28" t="s">
        <v>47</v>
      </c>
      <c r="B20" s="29">
        <v>560</v>
      </c>
      <c r="C20" s="30">
        <v>5.16</v>
      </c>
      <c r="D20" s="31">
        <f>D19+C20</f>
        <v>18.43</v>
      </c>
      <c r="E20" s="28">
        <v>0.41</v>
      </c>
      <c r="F20" s="31">
        <f>(C17*E17+C18*E18+C19*E19+C20*E20)/(D20)</f>
        <v>0.33533369506239824</v>
      </c>
      <c r="G20" s="28">
        <v>18</v>
      </c>
      <c r="H20" s="33">
        <f>H19+A39</f>
        <v>25.17222222222222</v>
      </c>
      <c r="I20" s="31">
        <f>$I$48/($I$52+H20)</f>
        <v>4.613443237856862</v>
      </c>
      <c r="J20" s="28">
        <v>0</v>
      </c>
      <c r="K20" s="39" t="s">
        <v>148</v>
      </c>
      <c r="M20" s="1"/>
    </row>
    <row r="21" ht="18" customHeight="1">
      <c r="L21" s="37" t="s">
        <v>149</v>
      </c>
    </row>
    <row r="22" spans="1:11" ht="18" customHeight="1">
      <c r="A22" s="24" t="s">
        <v>58</v>
      </c>
      <c r="B22" s="25" t="s">
        <v>59</v>
      </c>
      <c r="C22" s="25" t="s">
        <v>60</v>
      </c>
      <c r="D22" s="23" t="s">
        <v>61</v>
      </c>
      <c r="E22" s="23" t="s">
        <v>62</v>
      </c>
      <c r="F22" s="26" t="s">
        <v>63</v>
      </c>
      <c r="G22" s="25" t="s">
        <v>64</v>
      </c>
      <c r="H22" s="25" t="s">
        <v>65</v>
      </c>
      <c r="I22" s="25" t="s">
        <v>66</v>
      </c>
      <c r="J22" s="5"/>
      <c r="K22" s="39"/>
    </row>
    <row r="23" spans="1:12" ht="18" customHeight="1">
      <c r="A23" s="1"/>
      <c r="B23" s="1"/>
      <c r="C23" s="1"/>
      <c r="D23" s="1" t="s">
        <v>18</v>
      </c>
      <c r="E23" s="1" t="s">
        <v>20</v>
      </c>
      <c r="K23" s="39" t="s">
        <v>136</v>
      </c>
      <c r="L23" s="13"/>
    </row>
    <row r="24" spans="1:9" ht="18" customHeight="1">
      <c r="A24" s="1" t="s">
        <v>15</v>
      </c>
      <c r="B24" s="1" t="s">
        <v>16</v>
      </c>
      <c r="C24" s="1" t="s">
        <v>17</v>
      </c>
      <c r="D24" s="1" t="s">
        <v>130</v>
      </c>
      <c r="E24" s="1" t="s">
        <v>21</v>
      </c>
      <c r="F24" s="1" t="s">
        <v>24</v>
      </c>
      <c r="G24" s="1" t="s">
        <v>25</v>
      </c>
      <c r="H24" s="1" t="s">
        <v>131</v>
      </c>
      <c r="I24" s="1" t="s">
        <v>1</v>
      </c>
    </row>
    <row r="25" spans="1:11" ht="24" customHeight="1">
      <c r="A25" s="2" t="s">
        <v>22</v>
      </c>
      <c r="B25" s="2" t="s">
        <v>14</v>
      </c>
      <c r="C25" s="2" t="s">
        <v>14</v>
      </c>
      <c r="D25" s="2" t="s">
        <v>19</v>
      </c>
      <c r="E25" s="2" t="s">
        <v>19</v>
      </c>
      <c r="F25" s="2" t="s">
        <v>23</v>
      </c>
      <c r="G25" s="2" t="s">
        <v>22</v>
      </c>
      <c r="H25" s="2" t="s">
        <v>23</v>
      </c>
      <c r="I25" s="2" t="s">
        <v>2</v>
      </c>
      <c r="K25" s="39" t="s">
        <v>137</v>
      </c>
    </row>
    <row r="26" spans="12:15" ht="18" customHeight="1" thickBot="1">
      <c r="L26" s="13" t="s">
        <v>74</v>
      </c>
      <c r="O26" t="s">
        <v>81</v>
      </c>
    </row>
    <row r="27" spans="1:9" ht="15" customHeight="1" thickBot="1">
      <c r="A27" s="31">
        <f>(F17*I17*D17)+J17</f>
        <v>7.536810934436943</v>
      </c>
      <c r="B27" s="33">
        <f>((4*A27/(3*PI()))^0.5)*12</f>
        <v>21.461965303765627</v>
      </c>
      <c r="C27" s="28">
        <v>24</v>
      </c>
      <c r="D27" s="34">
        <f>(F$10*F$6/(1.49*((C27/(12*4))^0.66667)))^2</f>
        <v>0.0017263625713087683</v>
      </c>
      <c r="E27" s="32">
        <f>(B36-C36)/B17</f>
        <v>0.00017492711370263052</v>
      </c>
      <c r="F27" s="32">
        <f>(1.49/F$6)*((C27/48)^0.66667)*(I37^0.5)</f>
        <v>2.9999999999999996</v>
      </c>
      <c r="G27" s="31">
        <f>F27*PI()*((C27/12)^2)/4</f>
        <v>9.424777960769378</v>
      </c>
      <c r="H27" s="31">
        <f>0.8*F27</f>
        <v>2.4</v>
      </c>
      <c r="I27" s="35">
        <f>B17</f>
        <v>343</v>
      </c>
    </row>
    <row r="28" spans="1:11" ht="15" customHeight="1" thickBot="1">
      <c r="A28" s="31">
        <f>(F18*I18*D18)+J18</f>
        <v>13.98579542207656</v>
      </c>
      <c r="B28" s="33">
        <f>((4*A28/(3*PI()))^0.5)*12</f>
        <v>29.236088216556375</v>
      </c>
      <c r="C28" s="28">
        <v>36</v>
      </c>
      <c r="D28" s="34">
        <f>(F$10*F$6/(1.49*((C28/(12*4))^0.66667)))^2</f>
        <v>0.001005408360507773</v>
      </c>
      <c r="E28" s="32">
        <f>(B37-C37)/B18</f>
        <v>0.0011914893617021324</v>
      </c>
      <c r="F28" s="32">
        <f>(1.49/F$6)*((C28/48)^0.66667)*(I38^0.5)</f>
        <v>2.9999999999999996</v>
      </c>
      <c r="G28" s="31">
        <f>F28*PI()*((C28/12)^2)/4</f>
        <v>21.2057504117311</v>
      </c>
      <c r="H28" s="31">
        <f>0.8*F28</f>
        <v>2.4</v>
      </c>
      <c r="I28" s="35">
        <f>B18</f>
        <v>470</v>
      </c>
      <c r="K28" s="37" t="s">
        <v>138</v>
      </c>
    </row>
    <row r="29" spans="1:9" ht="15" customHeight="1" thickBot="1">
      <c r="A29" s="31">
        <f>(F19*I19*D19)+J19</f>
        <v>20.040179437432972</v>
      </c>
      <c r="B29" s="33">
        <f>((4*A29/(3*PI()))^0.5)*12</f>
        <v>34.99665054372704</v>
      </c>
      <c r="C29" s="28">
        <v>36</v>
      </c>
      <c r="D29" s="34">
        <f>(F$10*F$6/(1.49*((C29/(12*4))^0.66667)))^2</f>
        <v>0.001005408360507773</v>
      </c>
      <c r="E29" s="32">
        <f>(B38-C38)/B19</f>
        <v>0.0012970711297070928</v>
      </c>
      <c r="F29" s="32">
        <f>(1.49/F$6)*((C29/48)^0.66667)*(I39^0.5)</f>
        <v>2.9999999999999996</v>
      </c>
      <c r="G29" s="31">
        <f>F29*PI()*((C29/12)^2)/4</f>
        <v>21.2057504117311</v>
      </c>
      <c r="H29" s="31">
        <f>0.8*F29</f>
        <v>2.4</v>
      </c>
      <c r="I29" s="35">
        <f>B19</f>
        <v>478</v>
      </c>
    </row>
    <row r="30" spans="1:11" ht="15" customHeight="1" thickBot="1">
      <c r="A30" s="31">
        <f>(F20*I20*D20)+J20</f>
        <v>28.51200189860298</v>
      </c>
      <c r="B30" s="33">
        <f>((4*A30/(3*PI()))^0.5)*12</f>
        <v>41.74356476403922</v>
      </c>
      <c r="C30" s="28">
        <v>42</v>
      </c>
      <c r="D30" s="34">
        <f>(F$10*F$6/(1.49*((C30/(12*4))^0.66667)))^2</f>
        <v>0.0008186149275757979</v>
      </c>
      <c r="E30" s="32">
        <f>(B39-C39)/B20</f>
        <v>0.0002321428571428744</v>
      </c>
      <c r="F30" s="32">
        <f>(1.49/F$6)*((C30/48)^0.66667)*(I40^0.5)</f>
        <v>3</v>
      </c>
      <c r="G30" s="31">
        <f>F30*PI()*((C30/12)^2)/4</f>
        <v>28.863382504856226</v>
      </c>
      <c r="H30" s="31">
        <f>0.8*F30</f>
        <v>2.4000000000000004</v>
      </c>
      <c r="I30" s="35">
        <f>B20</f>
        <v>560</v>
      </c>
      <c r="K30" s="37" t="s">
        <v>139</v>
      </c>
    </row>
    <row r="31" spans="12:13" ht="18" customHeight="1">
      <c r="L31" t="s">
        <v>82</v>
      </c>
      <c r="M31" s="6"/>
    </row>
    <row r="32" spans="1:12" ht="18" customHeight="1">
      <c r="A32" s="23" t="s">
        <v>67</v>
      </c>
      <c r="B32" s="23" t="s">
        <v>68</v>
      </c>
      <c r="C32" s="23" t="s">
        <v>69</v>
      </c>
      <c r="D32" s="23" t="s">
        <v>70</v>
      </c>
      <c r="E32" s="23" t="s">
        <v>71</v>
      </c>
      <c r="F32" s="27"/>
      <c r="G32" s="23" t="s">
        <v>104</v>
      </c>
      <c r="H32" s="23" t="s">
        <v>132</v>
      </c>
      <c r="I32" s="23" t="s">
        <v>135</v>
      </c>
      <c r="K32" s="5"/>
      <c r="L32" s="14"/>
    </row>
    <row r="33" spans="4:12" ht="18" customHeight="1">
      <c r="D33" s="1"/>
      <c r="E33" s="1"/>
      <c r="F33" s="1"/>
      <c r="G33" s="1"/>
      <c r="H33" s="1"/>
      <c r="I33" s="1" t="s">
        <v>18</v>
      </c>
      <c r="K33" s="37" t="s">
        <v>140</v>
      </c>
      <c r="L33" s="4"/>
    </row>
    <row r="34" spans="1:9" ht="18" customHeight="1">
      <c r="A34" s="1" t="s">
        <v>26</v>
      </c>
      <c r="B34" s="3" t="s">
        <v>30</v>
      </c>
      <c r="C34" s="3"/>
      <c r="D34" s="3" t="s">
        <v>31</v>
      </c>
      <c r="E34" s="3"/>
      <c r="F34" s="4"/>
      <c r="G34" s="3" t="s">
        <v>32</v>
      </c>
      <c r="H34" s="3"/>
      <c r="I34" s="1" t="s">
        <v>29</v>
      </c>
    </row>
    <row r="35" spans="1:11" ht="16.5" thickBot="1">
      <c r="A35" s="2" t="s">
        <v>8</v>
      </c>
      <c r="B35" s="2" t="s">
        <v>27</v>
      </c>
      <c r="C35" s="2" t="s">
        <v>28</v>
      </c>
      <c r="D35" s="2" t="s">
        <v>27</v>
      </c>
      <c r="E35" s="2" t="s">
        <v>28</v>
      </c>
      <c r="F35" s="2"/>
      <c r="G35" s="2" t="s">
        <v>27</v>
      </c>
      <c r="H35" s="2" t="s">
        <v>28</v>
      </c>
      <c r="I35" s="2" t="s">
        <v>19</v>
      </c>
      <c r="K35" s="38" t="s">
        <v>141</v>
      </c>
    </row>
    <row r="36" spans="2:12" ht="18" customHeight="1" thickBot="1">
      <c r="B36" s="28">
        <v>67.25</v>
      </c>
      <c r="C36" s="30">
        <v>67.19</v>
      </c>
      <c r="L36" t="s">
        <v>83</v>
      </c>
    </row>
    <row r="37" spans="1:9" ht="18" customHeight="1" thickBot="1">
      <c r="A37" s="33">
        <f>(I27/F27)/60</f>
        <v>1.905555555555556</v>
      </c>
      <c r="B37" s="30">
        <v>67.19</v>
      </c>
      <c r="C37" s="30">
        <v>66.63</v>
      </c>
      <c r="D37" s="36">
        <f>B36-F$8-(C27/12)</f>
        <v>60.25</v>
      </c>
      <c r="E37" s="36">
        <f>D37-(I37*I27)</f>
        <v>59.657857638041094</v>
      </c>
      <c r="F37" s="1"/>
      <c r="G37" s="32">
        <f>B36-D37-(C27/12)</f>
        <v>5</v>
      </c>
      <c r="H37" s="33"/>
      <c r="I37" s="45">
        <f>D27</f>
        <v>0.0017263625713087683</v>
      </c>
    </row>
    <row r="38" spans="1:11" ht="18" customHeight="1" thickBot="1">
      <c r="A38" s="33">
        <f>(I28/F28)/60</f>
        <v>2.6111111111111116</v>
      </c>
      <c r="B38" s="30">
        <v>66.63</v>
      </c>
      <c r="C38" s="30">
        <v>66.01</v>
      </c>
      <c r="D38" s="36">
        <f>E37-(C28-C27)/12</f>
        <v>58.657857638041094</v>
      </c>
      <c r="E38" s="36">
        <f>D38-(I38*I28)</f>
        <v>58.18531570860244</v>
      </c>
      <c r="F38" s="1"/>
      <c r="G38" s="33">
        <f>B37-D38-(C28/12)</f>
        <v>5.532142361958904</v>
      </c>
      <c r="H38" s="33">
        <f>C37-E38-(C28/12)</f>
        <v>5.444684291397557</v>
      </c>
      <c r="I38" s="45">
        <f>D28</f>
        <v>0.001005408360507773</v>
      </c>
      <c r="K38" s="37" t="s">
        <v>142</v>
      </c>
    </row>
    <row r="39" spans="1:10" ht="18" customHeight="1" thickBot="1">
      <c r="A39" s="33">
        <f>(I29/F29)/60</f>
        <v>2.655555555555556</v>
      </c>
      <c r="B39" s="30">
        <v>66.01</v>
      </c>
      <c r="C39" s="30">
        <v>65.88</v>
      </c>
      <c r="D39" s="36">
        <f>E38-(C29-C28)/12</f>
        <v>58.18531570860244</v>
      </c>
      <c r="E39" s="36">
        <f>D39-(I39*I29)</f>
        <v>57.704730512279724</v>
      </c>
      <c r="F39" s="1"/>
      <c r="G39" s="33">
        <f>B38-D39-(C29/12)</f>
        <v>5.444684291397557</v>
      </c>
      <c r="H39" s="33">
        <f>C38-E39-(C29/12)</f>
        <v>5.305269487720281</v>
      </c>
      <c r="I39" s="45">
        <f>D29</f>
        <v>0.001005408360507773</v>
      </c>
      <c r="J39" s="7"/>
    </row>
    <row r="40" spans="1:11" ht="18" customHeight="1" thickBot="1">
      <c r="A40" s="33">
        <f>(I30/F30)/60</f>
        <v>3.111111111111111</v>
      </c>
      <c r="D40" s="36">
        <f>E39-(C30-C29)/12</f>
        <v>57.204730512279724</v>
      </c>
      <c r="E40" s="36">
        <f>D40-(I40*I30)</f>
        <v>56.74630615283728</v>
      </c>
      <c r="F40" s="1"/>
      <c r="G40" s="33">
        <f>B39-D40-(C30/12)</f>
        <v>5.305269487720281</v>
      </c>
      <c r="H40" s="33">
        <f>C39-E40-(C30/12)</f>
        <v>5.633693847162718</v>
      </c>
      <c r="I40" s="45">
        <f>D30</f>
        <v>0.0008186149275757979</v>
      </c>
      <c r="J40" s="7"/>
      <c r="K40" s="37" t="s">
        <v>143</v>
      </c>
    </row>
    <row r="41" spans="1:10" ht="18" customHeight="1" thickBot="1">
      <c r="A41" s="7"/>
      <c r="I41" s="7"/>
      <c r="J41" s="7"/>
    </row>
    <row r="42" spans="1:11" ht="18" customHeight="1" thickBot="1">
      <c r="A42" s="42" t="s">
        <v>41</v>
      </c>
      <c r="B42" s="43"/>
      <c r="C42" s="43"/>
      <c r="D42" s="43"/>
      <c r="E42" s="43"/>
      <c r="F42" s="43"/>
      <c r="G42" s="44"/>
      <c r="I42" s="7"/>
      <c r="J42" s="7"/>
      <c r="K42" s="37" t="s">
        <v>144</v>
      </c>
    </row>
    <row r="43" spans="1:10" ht="18" customHeight="1">
      <c r="A43" s="7"/>
      <c r="I43" s="7"/>
      <c r="J43" s="7"/>
    </row>
    <row r="44" spans="1:11" ht="18" customHeight="1">
      <c r="A44" s="7"/>
      <c r="B44" s="9" t="s">
        <v>42</v>
      </c>
      <c r="C44" s="2" t="s">
        <v>34</v>
      </c>
      <c r="D44" s="2" t="s">
        <v>33</v>
      </c>
      <c r="I44" s="7"/>
      <c r="J44" s="7"/>
      <c r="K44" s="37" t="s">
        <v>145</v>
      </c>
    </row>
    <row r="45" spans="1:12" ht="18" customHeight="1" thickBot="1">
      <c r="A45" s="7"/>
      <c r="I45" s="7"/>
      <c r="J45" s="7"/>
      <c r="L45" t="s">
        <v>75</v>
      </c>
    </row>
    <row r="46" spans="1:10" ht="18" customHeight="1" thickBot="1">
      <c r="A46" s="7"/>
      <c r="B46" s="46">
        <v>10</v>
      </c>
      <c r="C46" s="31">
        <f>1/D46</f>
        <v>0.13550135501355015</v>
      </c>
      <c r="D46" s="28">
        <v>7.38</v>
      </c>
      <c r="F46" t="s">
        <v>35</v>
      </c>
      <c r="G46" s="40">
        <f>SLOPE(C46:C48,B46:B48)</f>
        <v>0.00524760502427944</v>
      </c>
      <c r="H46" t="s">
        <v>36</v>
      </c>
      <c r="J46" s="7"/>
    </row>
    <row r="47" spans="1:11" ht="18" customHeight="1" thickBot="1">
      <c r="A47" s="7"/>
      <c r="B47" s="46">
        <v>15</v>
      </c>
      <c r="C47" s="31">
        <f>1/D47</f>
        <v>0.16556291390728478</v>
      </c>
      <c r="D47" s="28">
        <v>6.04</v>
      </c>
      <c r="I47" s="7"/>
      <c r="J47" s="7"/>
      <c r="K47" s="37" t="s">
        <v>146</v>
      </c>
    </row>
    <row r="48" spans="1:10" ht="18" customHeight="1" thickBot="1">
      <c r="A48" s="7"/>
      <c r="B48" s="46">
        <v>30</v>
      </c>
      <c r="C48" s="31">
        <f>1/D48</f>
        <v>0.24154589371980678</v>
      </c>
      <c r="D48" s="28">
        <v>4.14</v>
      </c>
      <c r="G48" t="s">
        <v>37</v>
      </c>
      <c r="I48" s="35">
        <f>1/G46</f>
        <v>190.5631226765799</v>
      </c>
      <c r="J48" s="7"/>
    </row>
    <row r="49" spans="1:11" ht="18" customHeight="1" thickBot="1">
      <c r="A49" s="7"/>
      <c r="I49" s="7"/>
      <c r="K49" s="37" t="s">
        <v>147</v>
      </c>
    </row>
    <row r="50" spans="1:12" ht="18" customHeight="1" thickBot="1">
      <c r="A50" s="7"/>
      <c r="E50" t="s">
        <v>38</v>
      </c>
      <c r="G50" s="41">
        <f>INTERCEPT(C46:C48,B46:B48)</f>
        <v>0.08466396210175747</v>
      </c>
      <c r="H50" t="s">
        <v>40</v>
      </c>
      <c r="L50" t="s">
        <v>134</v>
      </c>
    </row>
    <row r="51" ht="18" customHeight="1" thickBot="1">
      <c r="I51" s="7"/>
    </row>
    <row r="52" spans="1:11" ht="18" customHeight="1" thickBot="1">
      <c r="A52" s="7"/>
      <c r="G52" t="s">
        <v>39</v>
      </c>
      <c r="I52" s="33">
        <f>I48*G50</f>
        <v>16.13382899628252</v>
      </c>
      <c r="K52" t="s">
        <v>76</v>
      </c>
    </row>
    <row r="53" spans="1:12" ht="18" customHeight="1" thickBot="1">
      <c r="A53" s="42" t="s">
        <v>43</v>
      </c>
      <c r="B53" s="43"/>
      <c r="C53" s="43"/>
      <c r="D53" s="44"/>
      <c r="L53" t="s">
        <v>79</v>
      </c>
    </row>
    <row r="54" spans="1:9" ht="18" customHeight="1">
      <c r="A54" s="8"/>
      <c r="B54" s="8"/>
      <c r="C54" s="8"/>
      <c r="D54" s="8"/>
      <c r="E54" s="8"/>
      <c r="F54" s="8"/>
      <c r="G54" s="8"/>
      <c r="H54" s="8"/>
      <c r="I54" s="8"/>
    </row>
    <row r="55" ht="18" customHeight="1">
      <c r="K55" t="s">
        <v>77</v>
      </c>
    </row>
    <row r="56" ht="18" customHeight="1">
      <c r="L56" t="s">
        <v>78</v>
      </c>
    </row>
    <row r="57" ht="18" customHeight="1"/>
    <row r="58" ht="18" customHeight="1">
      <c r="K58" t="s">
        <v>80</v>
      </c>
    </row>
    <row r="59" spans="1:9" ht="18" customHeight="1">
      <c r="A59" s="7"/>
      <c r="B59" s="7"/>
      <c r="C59" s="7"/>
      <c r="D59" s="7"/>
      <c r="E59" s="7"/>
      <c r="F59" s="7"/>
      <c r="G59" s="7"/>
      <c r="H59" s="7"/>
      <c r="I59" s="7"/>
    </row>
    <row r="62" ht="15">
      <c r="K62" s="17" t="s">
        <v>84</v>
      </c>
    </row>
    <row r="63" ht="15">
      <c r="K63" s="17"/>
    </row>
    <row r="64" ht="15">
      <c r="K64" s="17" t="s">
        <v>91</v>
      </c>
    </row>
    <row r="65" ht="18">
      <c r="L65" s="18"/>
    </row>
    <row r="66" ht="15">
      <c r="L66" s="15"/>
    </row>
    <row r="67" ht="12.75">
      <c r="L67" s="16"/>
    </row>
    <row r="70" ht="13.5" thickBot="1"/>
    <row r="71" spans="2:18" ht="18.75" customHeight="1">
      <c r="B71" s="18" t="s">
        <v>92</v>
      </c>
      <c r="L71" s="47"/>
      <c r="M71" s="48"/>
      <c r="N71" s="48"/>
      <c r="O71" s="49"/>
      <c r="P71" s="49"/>
      <c r="Q71" s="50"/>
      <c r="R71" s="51"/>
    </row>
    <row r="72" spans="12:18" ht="23.25">
      <c r="L72" s="52" t="s">
        <v>93</v>
      </c>
      <c r="M72" s="53"/>
      <c r="N72" s="53"/>
      <c r="O72" s="54"/>
      <c r="P72" s="54"/>
      <c r="Q72" s="53"/>
      <c r="R72" s="55"/>
    </row>
    <row r="73" spans="12:18" ht="23.25" customHeight="1">
      <c r="L73" s="56"/>
      <c r="M73" s="71" t="s">
        <v>94</v>
      </c>
      <c r="N73" s="71"/>
      <c r="O73" s="71"/>
      <c r="P73" s="71"/>
      <c r="Q73" s="71"/>
      <c r="R73" s="55"/>
    </row>
    <row r="74" spans="12:18" ht="13.5" thickBot="1">
      <c r="L74" s="57"/>
      <c r="M74" s="58"/>
      <c r="N74" s="58"/>
      <c r="O74" s="58"/>
      <c r="P74" s="58"/>
      <c r="Q74" s="58"/>
      <c r="R74" s="59"/>
    </row>
    <row r="77" ht="12.75">
      <c r="L77" s="60" t="s">
        <v>99</v>
      </c>
    </row>
  </sheetData>
  <sheetProtection/>
  <mergeCells count="1">
    <mergeCell ref="M73:Q73"/>
  </mergeCells>
  <hyperlinks>
    <hyperlink ref="M73" r:id="rId1" display="http://www.engineeringexceltemplates.com/downloads_main.aspx"/>
  </hyperlinks>
  <printOptions/>
  <pageMargins left="0.44" right="0.29" top="0.63" bottom="0.64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Harlan Bengtson</dc:creator>
  <cp:keywords/>
  <dc:description/>
  <cp:lastModifiedBy>Harlan</cp:lastModifiedBy>
  <cp:lastPrinted>2015-06-16T16:59:01Z</cp:lastPrinted>
  <dcterms:created xsi:type="dcterms:W3CDTF">2000-10-09T19:51:41Z</dcterms:created>
  <dcterms:modified xsi:type="dcterms:W3CDTF">2015-06-16T17:50:22Z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